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2"/>
  </bookViews>
  <sheets>
    <sheet name="от 2-х старт" sheetId="1" r:id="rId1"/>
    <sheet name="от 2-х промежуток" sheetId="2" r:id="rId2"/>
    <sheet name="от 2-х итог" sheetId="3" r:id="rId3"/>
  </sheets>
  <calcPr calcId="144525"/>
</workbook>
</file>

<file path=xl/calcChain.xml><?xml version="1.0" encoding="utf-8"?>
<calcChain xmlns="http://schemas.openxmlformats.org/spreadsheetml/2006/main">
  <c r="W13" i="3" l="1"/>
  <c r="T13" i="3"/>
  <c r="T11" i="3"/>
  <c r="W11" i="3"/>
  <c r="W10" i="3"/>
  <c r="T10" i="3"/>
  <c r="K13" i="3"/>
  <c r="K11" i="3"/>
  <c r="K10" i="3"/>
  <c r="U12" i="2"/>
  <c r="R12" i="2"/>
  <c r="J12" i="2"/>
  <c r="U11" i="2"/>
  <c r="R11" i="2"/>
  <c r="J11" i="2"/>
  <c r="U10" i="2"/>
  <c r="R10" i="2"/>
  <c r="J10" i="2"/>
  <c r="AB13" i="1"/>
  <c r="AB11" i="1"/>
  <c r="Y13" i="1"/>
  <c r="Y11" i="1"/>
  <c r="P13" i="1"/>
  <c r="P11" i="1"/>
  <c r="V21" i="3" l="1"/>
  <c r="S16" i="3"/>
  <c r="J16" i="3"/>
  <c r="T21" i="2"/>
  <c r="Q16" i="2"/>
  <c r="I16" i="2"/>
  <c r="AA21" i="1"/>
  <c r="X16" i="1"/>
  <c r="O16" i="1"/>
  <c r="S12" i="3" l="1"/>
  <c r="S14" i="3"/>
  <c r="R12" i="3"/>
  <c r="R14" i="3"/>
  <c r="J12" i="3"/>
  <c r="J14" i="3"/>
  <c r="I12" i="3"/>
  <c r="I14" i="3"/>
  <c r="S9" i="3"/>
  <c r="R9" i="3"/>
  <c r="J9" i="3"/>
  <c r="I9" i="3"/>
  <c r="Q13" i="2"/>
  <c r="R13" i="2" s="1"/>
  <c r="Q14" i="2"/>
  <c r="R14" i="2" s="1"/>
  <c r="P13" i="2"/>
  <c r="P14" i="2"/>
  <c r="I13" i="2"/>
  <c r="J13" i="2" s="1"/>
  <c r="I14" i="2"/>
  <c r="J14" i="2" s="1"/>
  <c r="H13" i="2"/>
  <c r="H14" i="2"/>
  <c r="Q9" i="2"/>
  <c r="R9" i="2" s="1"/>
  <c r="P9" i="2"/>
  <c r="I9" i="2"/>
  <c r="J9" i="2" s="1"/>
  <c r="H9" i="2"/>
  <c r="X10" i="1"/>
  <c r="Y10" i="1" s="1"/>
  <c r="X12" i="1"/>
  <c r="Y12" i="1" s="1"/>
  <c r="X14" i="1"/>
  <c r="Y14" i="1" s="1"/>
  <c r="W10" i="1"/>
  <c r="W12" i="1"/>
  <c r="W14" i="1"/>
  <c r="O10" i="1"/>
  <c r="P10" i="1" s="1"/>
  <c r="O12" i="1"/>
  <c r="O14" i="1"/>
  <c r="P14" i="1" s="1"/>
  <c r="N10" i="1"/>
  <c r="N12" i="1"/>
  <c r="N14" i="1"/>
  <c r="X9" i="1"/>
  <c r="Y9" i="1" s="1"/>
  <c r="W9" i="1"/>
  <c r="O9" i="1"/>
  <c r="N9" i="1"/>
  <c r="U14" i="3" l="1"/>
  <c r="V14" i="3" s="1"/>
  <c r="W14" i="3" s="1"/>
  <c r="U12" i="3"/>
  <c r="V12" i="3" s="1"/>
  <c r="W12" i="3" s="1"/>
  <c r="S14" i="2"/>
  <c r="T14" i="2" s="1"/>
  <c r="U14" i="2" s="1"/>
  <c r="S13" i="2"/>
  <c r="T13" i="2" s="1"/>
  <c r="U13" i="2" s="1"/>
  <c r="Z14" i="1"/>
  <c r="AA14" i="1" s="1"/>
  <c r="AB14" i="1" s="1"/>
  <c r="Z12" i="1"/>
  <c r="AA12" i="1" s="1"/>
  <c r="AB12" i="1" s="1"/>
  <c r="Z10" i="1"/>
  <c r="AA10" i="1" s="1"/>
  <c r="AB10" i="1" s="1"/>
  <c r="Z9" i="1"/>
  <c r="AA9" i="1" s="1"/>
  <c r="AB9" i="1" s="1"/>
  <c r="S9" i="2"/>
  <c r="T9" i="2" s="1"/>
  <c r="U9" i="2" s="1"/>
  <c r="U9" i="3"/>
  <c r="V9" i="3" s="1"/>
  <c r="W9" i="3" s="1"/>
  <c r="I19" i="2"/>
  <c r="J19" i="2" s="1"/>
  <c r="I18" i="2"/>
  <c r="J18" i="2" s="1"/>
  <c r="I17" i="2"/>
  <c r="J17" i="2" s="1"/>
  <c r="Q17" i="2"/>
  <c r="R17" i="2" s="1"/>
  <c r="Q19" i="2"/>
  <c r="R19" i="2" s="1"/>
  <c r="Q18" i="2"/>
  <c r="R18" i="2" s="1"/>
  <c r="X18" i="1"/>
  <c r="Y18" i="1" s="1"/>
  <c r="X19" i="1"/>
  <c r="Y19" i="1" s="1"/>
  <c r="X17" i="1"/>
  <c r="Y17" i="1" s="1"/>
  <c r="P12" i="1"/>
  <c r="P9" i="1"/>
  <c r="T12" i="3"/>
  <c r="K12" i="3"/>
  <c r="T14" i="3"/>
  <c r="K14" i="3"/>
  <c r="K9" i="3"/>
  <c r="T9" i="3"/>
  <c r="V24" i="3" l="1"/>
  <c r="W24" i="3" s="1"/>
  <c r="V23" i="3"/>
  <c r="W23" i="3" s="1"/>
  <c r="V22" i="3"/>
  <c r="W22" i="3" s="1"/>
  <c r="S17" i="3"/>
  <c r="T17" i="3" s="1"/>
  <c r="S19" i="3"/>
  <c r="T19" i="3" s="1"/>
  <c r="S18" i="3"/>
  <c r="T18" i="3" s="1"/>
  <c r="T24" i="2"/>
  <c r="U24" i="2" s="1"/>
  <c r="T23" i="2"/>
  <c r="U23" i="2" s="1"/>
  <c r="T22" i="2"/>
  <c r="U22" i="2" s="1"/>
  <c r="J19" i="3"/>
  <c r="K19" i="3" s="1"/>
  <c r="J18" i="3"/>
  <c r="K18" i="3" s="1"/>
  <c r="J17" i="3"/>
  <c r="K17" i="3" s="1"/>
  <c r="O17" i="1"/>
  <c r="P17" i="1" s="1"/>
  <c r="O18" i="1"/>
  <c r="P18" i="1" s="1"/>
  <c r="O19" i="1"/>
  <c r="P19" i="1" s="1"/>
  <c r="AA22" i="1"/>
  <c r="AB22" i="1" s="1"/>
  <c r="AA23" i="1"/>
  <c r="AB23" i="1" s="1"/>
  <c r="AA24" i="1"/>
  <c r="AB24" i="1" s="1"/>
</calcChain>
</file>

<file path=xl/sharedStrings.xml><?xml version="1.0" encoding="utf-8"?>
<sst xmlns="http://schemas.openxmlformats.org/spreadsheetml/2006/main" count="168" uniqueCount="78">
  <si>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</si>
  <si>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</si>
  <si>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</si>
  <si>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</si>
  <si>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</si>
  <si>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</si>
  <si>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</si>
  <si>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</si>
  <si>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</si>
  <si>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</si>
  <si>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</si>
  <si>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</si>
  <si>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</si>
  <si>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</si>
  <si>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</si>
  <si>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</si>
  <si>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>Общее количество</t>
  </si>
  <si>
    <t>Средний уровень</t>
  </si>
  <si>
    <t>Уровень развития умений и навыков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</si>
  <si>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</si>
  <si>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</si>
  <si>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</si>
  <si>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</si>
  <si>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</si>
  <si>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</si>
  <si>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</si>
  <si>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</si>
  <si>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</si>
  <si>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</si>
  <si>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</si>
  <si>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Б (I уровень)</t>
  </si>
  <si>
    <t>В (II уровень)</t>
  </si>
  <si>
    <t>2-К.1 переходит от коротких предложений к более сложным</t>
  </si>
  <si>
    <t>2-К.1 знает свое имя, имена близких людей, названия одежды, мебели, посуды,
некоторых средств передвижения</t>
  </si>
  <si>
    <t>2-К.2 некоторых животных, их действия, признаки предметов, состояние вещей,
место нахождения предмета;</t>
  </si>
  <si>
    <t>2-К.3 умеет выделять и называть отдельные части своего тела; заменять
звукоподражательные слова на употребляемые;</t>
  </si>
  <si>
    <t>2-К.4 понимает простые по содержанию фразы, несложный сюжет маленьких
инсценировок с игрушками;</t>
  </si>
  <si>
    <t>2-К.5 выражает словами и короткими фразами просьбу;</t>
  </si>
  <si>
    <t>2-К.6 произносит отчетливо гласные звуки и доступные в артикуляционном
отношении согласные;</t>
  </si>
  <si>
    <t>2-К.7 называет комнаты жилого помещения, ориентирется в них;</t>
  </si>
  <si>
    <t xml:space="preserve">2-К.8 группирует знакомые предметы по названию, цвету, звучанию;
</t>
  </si>
  <si>
    <t xml:space="preserve">2-К.9 умеет внимательно слушать взрослого, выполняет его указания, запоминает и
выполняет несложные поручения, состоящие из двух-трех действий,
понимания речевых конструкций с предлогами в, на;
</t>
  </si>
  <si>
    <t xml:space="preserve">2-К.10 пользуется словами, необходимыми для выражения желаний и налаживания
взаимоотношений с окружающими (хочу, дай, пусти, подвинься).
</t>
  </si>
  <si>
    <t>2-К.11 слушает и понимает короткие, простые рассказы, стихотворения, потешки</t>
  </si>
  <si>
    <t xml:space="preserve">2-К.12 понимает вопросительные, утвердительные, восклицательные интонации в
содержании художественного произведения;
</t>
  </si>
  <si>
    <t>2-К.13 эмоционально откликается на содержание произведений</t>
  </si>
  <si>
    <t>2-К.14 умеет произносить слова текста при повторном чтении;</t>
  </si>
  <si>
    <t>2-К.15 эмоционально откликается на небольшие стихотворения, сказки, рассказы;</t>
  </si>
  <si>
    <t>2-К.16 сопереживает героям произведений</t>
  </si>
  <si>
    <t>2-К.1 умеет произносить звуки и слова, правильно артикулирует гласные и
согласные звуки</t>
  </si>
  <si>
    <t>2-К.2 понимает слова, обозначающие части тела человека (руки, ноги, голова),
бытовые и игровые действия (гулять, кушать), контрастные размеры
(большой, маленький), умеет согласовывать существительные, местоимения
с глаголами;</t>
  </si>
  <si>
    <t>2-К.3 слушает и понимает задаваемые вопросы, отвечает на них;</t>
  </si>
  <si>
    <t>2-К.4 запоминает отрывки хорошо знакомых сказок.</t>
  </si>
  <si>
    <t>2-К.5 владеет навыками слушания и говорения</t>
  </si>
  <si>
    <t>2-К.6 знает наизусть небольшие потешки, стихотворения;</t>
  </si>
  <si>
    <t>2-К.7 эмоционально откликается на содержание произведений</t>
  </si>
  <si>
    <t>2-К.8 умеет слушать хорошо знакомые произведения без наглядного
сопровождения;</t>
  </si>
  <si>
    <t>2-К.9 умеет элементарно отражать в играх образы персонажей.</t>
  </si>
  <si>
    <t>2-К.2 отвечает на вопросы о себе, членах семьи, любимых игрушках;</t>
  </si>
  <si>
    <t>2-К.3 пользуется словами для выражения желаний, чувств, мысли;</t>
  </si>
  <si>
    <t xml:space="preserve">2-К.4 правильно артикулирует гласные и согласные звуки;
</t>
  </si>
  <si>
    <t xml:space="preserve">2-К.5 делится информацией, может пожаловаться на неудобство (устал, жарко) и действия
сверстников (не дает игрушку).
</t>
  </si>
  <si>
    <t>2-К.6 употребляет в активном словаре все части речи;</t>
  </si>
  <si>
    <t>2-К.7 слушает небольшие рассказы без наглядного сопровождения;</t>
  </si>
  <si>
    <t>2-К.8 говорит фразами, предложениями, состоящими из 3–5 слов, делится информацией;</t>
  </si>
  <si>
    <t>2-К.9 отвечает на вопросы по их содержанию, рассказывает короткие стихи не спеша,
внятно;</t>
  </si>
  <si>
    <t>2-К.10 эмоционально воспринимает и понимает содержание сказок;</t>
  </si>
  <si>
    <t>2-К.11 вступает в контакт со сверстниками</t>
  </si>
  <si>
    <t xml:space="preserve">результатов диагностики стартового контроля в младшей группе (от 2 лет) </t>
  </si>
  <si>
    <t>результатов диагностики промежуточного контроля в младшей группе (от 2 лет)</t>
  </si>
  <si>
    <t>результатов диагностики итогового контроля в младшей группе (от 2 лет)</t>
  </si>
  <si>
    <t xml:space="preserve">Учебный год: ___2021-2022_________       Группа:__младшая___________________     Дата проведения:______4.01.2022_____ </t>
  </si>
  <si>
    <t>Алпысбаева Амели</t>
  </si>
  <si>
    <t>Дедуренко Родион</t>
  </si>
  <si>
    <t>Койбагарова Индира</t>
  </si>
  <si>
    <t>Құдайберген Медина</t>
  </si>
  <si>
    <t>Турежанова Айнур</t>
  </si>
  <si>
    <t>Турежанова Айгуль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</si>
</sst>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8"/>
  <sheetViews>
    <sheetView topLeftCell="E1" zoomScale="91" zoomScaleNormal="91" workbookViewId="0">
      <selection activeCell="Q17" sqref="Q17:W17"/>
    </sheetView>
  </sheetViews>
  <sheetFormatPr defaultRowHeight="15" x14ac:dyDescent="0.25"/>
  <cols>
    <col min="2" max="2" width="4.5703125" customWidth="1"/>
    <col min="3" max="3" width="25.42578125" customWidth="1"/>
    <col min="4" max="4" width="9" customWidth="1"/>
    <col min="5" max="5" width="8.7109375" customWidth="1"/>
    <col min="6" max="6" width="11.28515625" customWidth="1"/>
    <col min="7" max="7" width="9.5703125" customWidth="1"/>
    <col min="8" max="8" width="6.85546875" customWidth="1"/>
    <col min="9" max="9" width="8.140625" customWidth="1"/>
    <col min="10" max="10" width="5.42578125" customWidth="1"/>
    <col min="11" max="11" width="7.28515625" customWidth="1"/>
    <col min="12" max="12" width="19.85546875" customWidth="1"/>
    <col min="13" max="13" width="13.7109375" customWidth="1"/>
    <col min="14" max="14" width="5.28515625" customWidth="1"/>
    <col min="15" max="15" width="4.28515625" customWidth="1"/>
    <col min="16" max="16" width="10.140625" customWidth="1"/>
    <col min="17" max="17" width="5.85546875" customWidth="1"/>
    <col min="18" max="18" width="12.85546875" customWidth="1"/>
    <col min="19" max="19" width="9" customWidth="1"/>
    <col min="20" max="20" width="8.7109375" customWidth="1"/>
    <col min="21" max="21" width="6.85546875" customWidth="1"/>
    <col min="22" max="22" width="4.7109375" customWidth="1"/>
    <col min="23" max="23" width="3.85546875" customWidth="1"/>
    <col min="24" max="24" width="5" customWidth="1"/>
    <col min="25" max="25" width="9.28515625" customWidth="1"/>
    <col min="26" max="26" width="8" customWidth="1"/>
    <col min="27" max="27" width="6.5703125" customWidth="1"/>
  </cols>
  <sheetData>
    <row r="2" spans="1:29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29" x14ac:dyDescent="0.25">
      <c r="A3" s="41" t="s">
        <v>68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</row>
    <row r="4" spans="1:29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6" spans="1:29" x14ac:dyDescent="0.25">
      <c r="B6" s="42" t="s">
        <v>2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9" ht="44.25" customHeight="1" x14ac:dyDescent="0.25">
      <c r="B7" s="43" t="s">
        <v>3</v>
      </c>
      <c r="C7" s="43" t="s">
        <v>4</v>
      </c>
      <c r="D7" s="43" t="s">
        <v>5</v>
      </c>
      <c r="E7" s="43"/>
      <c r="F7" s="43"/>
      <c r="G7" s="43"/>
      <c r="H7" s="43"/>
      <c r="I7" s="43"/>
      <c r="J7" s="43"/>
      <c r="K7" s="43"/>
      <c r="L7" s="43"/>
      <c r="M7" s="43"/>
      <c r="N7" s="36" t="s">
        <v>16</v>
      </c>
      <c r="O7" s="38" t="s">
        <v>17</v>
      </c>
      <c r="P7" s="26" t="s">
        <v>18</v>
      </c>
      <c r="Q7" s="44" t="s">
        <v>6</v>
      </c>
      <c r="R7" s="44"/>
      <c r="S7" s="44"/>
      <c r="T7" s="44"/>
      <c r="U7" s="44"/>
      <c r="V7" s="44"/>
      <c r="W7" s="36" t="s">
        <v>16</v>
      </c>
      <c r="X7" s="38" t="s">
        <v>17</v>
      </c>
      <c r="Y7" s="26" t="s">
        <v>18</v>
      </c>
      <c r="Z7" s="36" t="s">
        <v>16</v>
      </c>
      <c r="AA7" s="38" t="s">
        <v>17</v>
      </c>
      <c r="AB7" s="26" t="s">
        <v>18</v>
      </c>
    </row>
    <row r="8" spans="1:29" ht="225" customHeight="1" x14ac:dyDescent="0.25">
      <c r="B8" s="43"/>
      <c r="C8" s="43"/>
      <c r="D8" s="17" t="s">
        <v>33</v>
      </c>
      <c r="E8" s="17" t="s">
        <v>34</v>
      </c>
      <c r="F8" s="17" t="s">
        <v>35</v>
      </c>
      <c r="G8" s="17" t="s">
        <v>36</v>
      </c>
      <c r="H8" s="17" t="s">
        <v>37</v>
      </c>
      <c r="I8" s="17" t="s">
        <v>38</v>
      </c>
      <c r="J8" s="17" t="s">
        <v>39</v>
      </c>
      <c r="K8" s="17" t="s">
        <v>40</v>
      </c>
      <c r="L8" s="17" t="s">
        <v>41</v>
      </c>
      <c r="M8" s="17" t="s">
        <v>42</v>
      </c>
      <c r="N8" s="37"/>
      <c r="O8" s="39"/>
      <c r="P8" s="26"/>
      <c r="Q8" s="17" t="s">
        <v>43</v>
      </c>
      <c r="R8" s="17" t="s">
        <v>44</v>
      </c>
      <c r="S8" s="17" t="s">
        <v>45</v>
      </c>
      <c r="T8" s="17" t="s">
        <v>46</v>
      </c>
      <c r="U8" s="17" t="s">
        <v>47</v>
      </c>
      <c r="V8" s="17" t="s">
        <v>48</v>
      </c>
      <c r="W8" s="37"/>
      <c r="X8" s="39"/>
      <c r="Y8" s="26"/>
      <c r="Z8" s="37"/>
      <c r="AA8" s="39"/>
      <c r="AB8" s="26"/>
    </row>
    <row r="9" spans="1:29" ht="15.75" x14ac:dyDescent="0.25">
      <c r="B9" s="1">
        <v>1</v>
      </c>
      <c r="C9" s="21" t="s">
        <v>72</v>
      </c>
      <c r="D9" s="1">
        <v>2</v>
      </c>
      <c r="E9" s="1">
        <v>1</v>
      </c>
      <c r="F9" s="1">
        <v>2</v>
      </c>
      <c r="G9" s="1">
        <v>1</v>
      </c>
      <c r="H9" s="1">
        <v>2</v>
      </c>
      <c r="I9" s="1">
        <v>1</v>
      </c>
      <c r="J9" s="1">
        <v>1</v>
      </c>
      <c r="K9" s="1">
        <v>2</v>
      </c>
      <c r="L9" s="1">
        <v>2</v>
      </c>
      <c r="M9" s="1">
        <v>1</v>
      </c>
      <c r="N9" s="7">
        <f>SUM(D9:M9)</f>
        <v>15</v>
      </c>
      <c r="O9" s="9">
        <f>AVERAGE(D9:M9)</f>
        <v>1.5</v>
      </c>
      <c r="P9" s="16" t="str">
        <f>IF(D9="","",VLOOKUP(O9,$O$76:$P$78,2,TRUE))</f>
        <v>І ур</v>
      </c>
      <c r="Q9" s="1">
        <v>1</v>
      </c>
      <c r="R9" s="1">
        <v>1</v>
      </c>
      <c r="S9" s="1">
        <v>2</v>
      </c>
      <c r="T9" s="1">
        <v>1</v>
      </c>
      <c r="U9" s="1">
        <v>2</v>
      </c>
      <c r="V9" s="1">
        <v>2</v>
      </c>
      <c r="W9" s="7">
        <f>SUM(Q9:V9)</f>
        <v>9</v>
      </c>
      <c r="X9" s="9">
        <f>AVERAGE(Q9:V9)</f>
        <v>1.5</v>
      </c>
      <c r="Y9" s="16" t="str">
        <f>IF(Q9="","",VLOOKUP(X9,$O$76:$P$78,2,TRUE))</f>
        <v>І ур</v>
      </c>
      <c r="Z9" s="8">
        <f>N9+W9</f>
        <v>24</v>
      </c>
      <c r="AA9" s="10">
        <f>Z9/16</f>
        <v>1.5</v>
      </c>
      <c r="AB9" s="16" t="str">
        <f>IF(T9="","",VLOOKUP(AA9,$O$76:$P$78,2,TRUE))</f>
        <v>І ур</v>
      </c>
    </row>
    <row r="10" spans="1:29" ht="15.75" x14ac:dyDescent="0.25">
      <c r="B10" s="1">
        <v>2</v>
      </c>
      <c r="C10" s="21" t="s">
        <v>73</v>
      </c>
      <c r="D10" s="1">
        <v>1</v>
      </c>
      <c r="E10" s="1">
        <v>1</v>
      </c>
      <c r="F10" s="1">
        <v>2</v>
      </c>
      <c r="G10" s="1">
        <v>1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7">
        <f t="shared" ref="N10:N14" si="0">SUM(D10:M10)</f>
        <v>17</v>
      </c>
      <c r="O10" s="9">
        <f t="shared" ref="O10:O14" si="1">AVERAGE(D10:M10)</f>
        <v>1.7</v>
      </c>
      <c r="P10" s="16" t="str">
        <f>IF(D10="","",VLOOKUP(O10,$O$76:$P$78,2,TRUE))</f>
        <v>ІІ ур</v>
      </c>
      <c r="Q10" s="1">
        <v>1</v>
      </c>
      <c r="R10" s="1">
        <v>1</v>
      </c>
      <c r="S10" s="1">
        <v>2</v>
      </c>
      <c r="T10" s="1">
        <v>1</v>
      </c>
      <c r="U10" s="1">
        <v>2</v>
      </c>
      <c r="V10" s="1">
        <v>2</v>
      </c>
      <c r="W10" s="7">
        <f t="shared" ref="W10:W14" si="2">SUM(Q10:V10)</f>
        <v>9</v>
      </c>
      <c r="X10" s="9">
        <f t="shared" ref="X10:X14" si="3">AVERAGE(Q10:V10)</f>
        <v>1.5</v>
      </c>
      <c r="Y10" s="16" t="str">
        <f>IF(Q10="","",VLOOKUP(X10,$O$76:$P$78,2,TRUE))</f>
        <v>І ур</v>
      </c>
      <c r="Z10" s="8">
        <f t="shared" ref="Z10:Z14" si="4">N10+W10</f>
        <v>26</v>
      </c>
      <c r="AA10" s="10">
        <f t="shared" ref="AA10:AA14" si="5">Z10/16</f>
        <v>1.625</v>
      </c>
      <c r="AB10" s="16" t="str">
        <f>IF(T10="","",VLOOKUP(AA10,$O$76:$P$78,2,TRUE))</f>
        <v>ІІ ур</v>
      </c>
    </row>
    <row r="11" spans="1:29" ht="15.75" x14ac:dyDescent="0.25">
      <c r="B11" s="1">
        <v>3</v>
      </c>
      <c r="C11" s="21" t="s">
        <v>74</v>
      </c>
      <c r="D11" s="1">
        <v>1</v>
      </c>
      <c r="E11" s="1">
        <v>1</v>
      </c>
      <c r="F11" s="1">
        <v>2</v>
      </c>
      <c r="G11" s="1">
        <v>1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7">
        <v>17</v>
      </c>
      <c r="O11" s="9">
        <v>1.7</v>
      </c>
      <c r="P11" s="16" t="str">
        <f>IF(D11="","",VLOOKUP(O11,$O$76:$P$78,2,TRUE))</f>
        <v>ІІ ур</v>
      </c>
      <c r="Q11" s="1">
        <v>1</v>
      </c>
      <c r="R11" s="1">
        <v>1</v>
      </c>
      <c r="S11" s="1">
        <v>2</v>
      </c>
      <c r="T11" s="1">
        <v>1</v>
      </c>
      <c r="U11" s="1">
        <v>2</v>
      </c>
      <c r="V11" s="1">
        <v>2</v>
      </c>
      <c r="W11" s="7">
        <v>9</v>
      </c>
      <c r="X11" s="9">
        <v>1.5</v>
      </c>
      <c r="Y11" s="16" t="str">
        <f>IF(Q11="","",VLOOKUP(X11,$O$76:$P$78,2,TRUE))</f>
        <v>І ур</v>
      </c>
      <c r="Z11" s="8">
        <v>26</v>
      </c>
      <c r="AA11" s="10">
        <v>1.625</v>
      </c>
      <c r="AB11" s="16" t="str">
        <f>IF(T11="","",VLOOKUP(AA11,$O$76:$P$78,2,TRUE))</f>
        <v>ІІ ур</v>
      </c>
    </row>
    <row r="12" spans="1:29" ht="15.75" x14ac:dyDescent="0.25">
      <c r="B12" s="1">
        <v>4</v>
      </c>
      <c r="C12" s="21" t="s">
        <v>75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2</v>
      </c>
      <c r="L12" s="1">
        <v>2</v>
      </c>
      <c r="M12" s="1">
        <v>1</v>
      </c>
      <c r="N12" s="7">
        <f t="shared" si="0"/>
        <v>12</v>
      </c>
      <c r="O12" s="9">
        <f t="shared" si="1"/>
        <v>1.2</v>
      </c>
      <c r="P12" s="16" t="str">
        <f>IF(D12="","",VLOOKUP(O12,$O$76:$P$78,2,TRUE))</f>
        <v>І ур</v>
      </c>
      <c r="Q12" s="1">
        <v>1</v>
      </c>
      <c r="R12" s="1">
        <v>1</v>
      </c>
      <c r="S12" s="1">
        <v>2</v>
      </c>
      <c r="T12" s="1">
        <v>1</v>
      </c>
      <c r="U12" s="1">
        <v>1</v>
      </c>
      <c r="V12" s="1">
        <v>2</v>
      </c>
      <c r="W12" s="7">
        <f t="shared" si="2"/>
        <v>8</v>
      </c>
      <c r="X12" s="9">
        <f t="shared" si="3"/>
        <v>1.3333333333333333</v>
      </c>
      <c r="Y12" s="16" t="str">
        <f>IF(Q12="","",VLOOKUP(X12,$O$76:$P$78,2,TRUE))</f>
        <v>І ур</v>
      </c>
      <c r="Z12" s="8">
        <f t="shared" si="4"/>
        <v>20</v>
      </c>
      <c r="AA12" s="10">
        <f t="shared" si="5"/>
        <v>1.25</v>
      </c>
      <c r="AB12" s="16" t="str">
        <f>IF(T12="","",VLOOKUP(AA12,$O$76:$P$78,2,TRUE))</f>
        <v>І ур</v>
      </c>
    </row>
    <row r="13" spans="1:29" ht="15.75" x14ac:dyDescent="0.25">
      <c r="B13" s="1">
        <v>5</v>
      </c>
      <c r="C13" s="21" t="s">
        <v>76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2</v>
      </c>
      <c r="L13" s="1">
        <v>2</v>
      </c>
      <c r="M13" s="1">
        <v>1</v>
      </c>
      <c r="N13" s="7">
        <v>12</v>
      </c>
      <c r="O13" s="9">
        <v>1.2</v>
      </c>
      <c r="P13" s="16" t="str">
        <f>IF(D13="","",VLOOKUP(O13,$O$76:$P$78,2,TRUE))</f>
        <v>І ур</v>
      </c>
      <c r="Q13" s="1">
        <v>1</v>
      </c>
      <c r="R13" s="1">
        <v>1</v>
      </c>
      <c r="S13" s="1">
        <v>2</v>
      </c>
      <c r="T13" s="1">
        <v>1</v>
      </c>
      <c r="U13" s="1">
        <v>1</v>
      </c>
      <c r="V13" s="1">
        <v>2</v>
      </c>
      <c r="W13" s="7">
        <v>8</v>
      </c>
      <c r="X13" s="9">
        <v>1.33</v>
      </c>
      <c r="Y13" s="16" t="str">
        <f>IF(Q13="","",VLOOKUP(X13,$O$76:$P$78,2,TRUE))</f>
        <v>І ур</v>
      </c>
      <c r="Z13" s="8">
        <v>20</v>
      </c>
      <c r="AA13" s="10">
        <v>1.25</v>
      </c>
      <c r="AB13" s="16" t="str">
        <f>IF(T13="","",VLOOKUP(AA13,$O$76:$P$78,2,TRUE))</f>
        <v>І ур</v>
      </c>
    </row>
    <row r="14" spans="1:29" ht="15.75" x14ac:dyDescent="0.25">
      <c r="B14" s="1">
        <v>6</v>
      </c>
      <c r="C14" s="21" t="s">
        <v>77</v>
      </c>
      <c r="D14" s="1">
        <v>2</v>
      </c>
      <c r="E14" s="1">
        <v>1</v>
      </c>
      <c r="F14" s="1">
        <v>2</v>
      </c>
      <c r="G14" s="1">
        <v>1</v>
      </c>
      <c r="H14" s="1">
        <v>2</v>
      </c>
      <c r="I14" s="1">
        <v>1</v>
      </c>
      <c r="J14" s="1">
        <v>1</v>
      </c>
      <c r="K14" s="1">
        <v>2</v>
      </c>
      <c r="L14" s="1">
        <v>2</v>
      </c>
      <c r="M14" s="1">
        <v>1</v>
      </c>
      <c r="N14" s="7">
        <f t="shared" si="0"/>
        <v>15</v>
      </c>
      <c r="O14" s="9">
        <f t="shared" si="1"/>
        <v>1.5</v>
      </c>
      <c r="P14" s="16" t="str">
        <f>IF(D14="","",VLOOKUP(O14,$O$76:$P$78,2,TRUE))</f>
        <v>І ур</v>
      </c>
      <c r="Q14" s="1">
        <v>1</v>
      </c>
      <c r="R14" s="1">
        <v>1</v>
      </c>
      <c r="S14" s="1">
        <v>2</v>
      </c>
      <c r="T14" s="1">
        <v>1</v>
      </c>
      <c r="U14" s="1">
        <v>2</v>
      </c>
      <c r="V14" s="1">
        <v>2</v>
      </c>
      <c r="W14" s="7">
        <f t="shared" si="2"/>
        <v>9</v>
      </c>
      <c r="X14" s="9">
        <f t="shared" si="3"/>
        <v>1.5</v>
      </c>
      <c r="Y14" s="16" t="str">
        <f>IF(Q14="","",VLOOKUP(X14,$O$76:$P$78,2,TRUE))</f>
        <v>І ур</v>
      </c>
      <c r="Z14" s="8">
        <f t="shared" si="4"/>
        <v>24</v>
      </c>
      <c r="AA14" s="10">
        <f t="shared" si="5"/>
        <v>1.5</v>
      </c>
      <c r="AB14" s="16" t="str">
        <f>IF(T14="","",VLOOKUP(AA14,$O$76:$P$78,2,TRUE))</f>
        <v>І ур</v>
      </c>
    </row>
    <row r="15" spans="1:29" x14ac:dyDescent="0.25">
      <c r="B15" s="30"/>
      <c r="C15" s="30"/>
      <c r="D15" s="23"/>
      <c r="E15" s="24"/>
      <c r="F15" s="24"/>
      <c r="G15" s="24"/>
      <c r="H15" s="24"/>
      <c r="I15" s="24"/>
      <c r="J15" s="24"/>
      <c r="K15" s="24"/>
      <c r="L15" s="24"/>
      <c r="M15" s="24"/>
      <c r="N15" s="25"/>
      <c r="O15" s="1" t="s">
        <v>15</v>
      </c>
      <c r="P15" s="11" t="s">
        <v>11</v>
      </c>
      <c r="Q15" s="23"/>
      <c r="R15" s="24"/>
      <c r="S15" s="24"/>
      <c r="T15" s="24"/>
      <c r="U15" s="24"/>
      <c r="V15" s="24"/>
      <c r="W15" s="25"/>
      <c r="X15" s="1" t="s">
        <v>15</v>
      </c>
      <c r="Y15" s="11" t="s">
        <v>11</v>
      </c>
      <c r="Z15" s="2"/>
      <c r="AA15" s="2"/>
      <c r="AB15" s="2"/>
    </row>
    <row r="16" spans="1:29" x14ac:dyDescent="0.25">
      <c r="B16" s="31"/>
      <c r="C16" s="31"/>
      <c r="D16" s="23" t="s">
        <v>19</v>
      </c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12">
        <f>COUNTA(C9:C14)</f>
        <v>6</v>
      </c>
      <c r="P16" s="12">
        <v>100</v>
      </c>
      <c r="Q16" s="23" t="s">
        <v>19</v>
      </c>
      <c r="R16" s="24"/>
      <c r="S16" s="24"/>
      <c r="T16" s="24"/>
      <c r="U16" s="24"/>
      <c r="V16" s="24"/>
      <c r="W16" s="25"/>
      <c r="X16" s="12">
        <f>COUNTA(C9:C14)</f>
        <v>6</v>
      </c>
      <c r="Y16" s="12">
        <v>100</v>
      </c>
      <c r="Z16" s="2"/>
      <c r="AA16" s="2"/>
      <c r="AB16" s="2"/>
    </row>
    <row r="17" spans="1:29" x14ac:dyDescent="0.25">
      <c r="B17" s="31"/>
      <c r="C17" s="31"/>
      <c r="D17" s="23" t="s">
        <v>24</v>
      </c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15">
        <f>COUNTIF(P9:P14,"І ур")</f>
        <v>4</v>
      </c>
      <c r="P17" s="4">
        <f>(O17/O16)*100</f>
        <v>66.666666666666657</v>
      </c>
      <c r="Q17" s="23" t="s">
        <v>24</v>
      </c>
      <c r="R17" s="24"/>
      <c r="S17" s="24"/>
      <c r="T17" s="24"/>
      <c r="U17" s="24"/>
      <c r="V17" s="24"/>
      <c r="W17" s="25"/>
      <c r="X17" s="15">
        <f>COUNTIF(Y9:Y14,"І ур")</f>
        <v>6</v>
      </c>
      <c r="Y17" s="4">
        <f>(X17/X16)*100</f>
        <v>100</v>
      </c>
      <c r="Z17" s="2"/>
      <c r="AA17" s="2"/>
      <c r="AB17" s="2"/>
    </row>
    <row r="18" spans="1:29" x14ac:dyDescent="0.25">
      <c r="B18" s="31"/>
      <c r="C18" s="31"/>
      <c r="D18" s="23" t="s">
        <v>25</v>
      </c>
      <c r="E18" s="24"/>
      <c r="F18" s="24"/>
      <c r="G18" s="24"/>
      <c r="H18" s="24"/>
      <c r="I18" s="24"/>
      <c r="J18" s="24"/>
      <c r="K18" s="24"/>
      <c r="L18" s="24"/>
      <c r="M18" s="24"/>
      <c r="N18" s="25"/>
      <c r="O18" s="15">
        <f>COUNTIF(P9:P14,"ІІ ур")</f>
        <v>2</v>
      </c>
      <c r="P18" s="4">
        <f>(O18/O16)*100</f>
        <v>33.333333333333329</v>
      </c>
      <c r="Q18" s="23" t="s">
        <v>25</v>
      </c>
      <c r="R18" s="24"/>
      <c r="S18" s="24"/>
      <c r="T18" s="24"/>
      <c r="U18" s="24"/>
      <c r="V18" s="24"/>
      <c r="W18" s="25"/>
      <c r="X18" s="15">
        <f>COUNTIF(Y9:Y14,"ІІ ур")</f>
        <v>0</v>
      </c>
      <c r="Y18" s="4">
        <f>(X18/X16)*100</f>
        <v>0</v>
      </c>
      <c r="Z18" s="2"/>
      <c r="AA18" s="2"/>
      <c r="AB18" s="2"/>
    </row>
    <row r="19" spans="1:29" x14ac:dyDescent="0.25">
      <c r="B19" s="31"/>
      <c r="C19" s="31"/>
      <c r="D19" s="23" t="s">
        <v>26</v>
      </c>
      <c r="E19" s="24"/>
      <c r="F19" s="24"/>
      <c r="G19" s="24"/>
      <c r="H19" s="24"/>
      <c r="I19" s="24"/>
      <c r="J19" s="24"/>
      <c r="K19" s="24"/>
      <c r="L19" s="24"/>
      <c r="M19" s="24"/>
      <c r="N19" s="25"/>
      <c r="O19" s="15">
        <f>COUNTIF(P9:P14,"ІІІ ур")</f>
        <v>0</v>
      </c>
      <c r="P19" s="4">
        <f>(O19/O16)*100</f>
        <v>0</v>
      </c>
      <c r="Q19" s="23" t="s">
        <v>26</v>
      </c>
      <c r="R19" s="24"/>
      <c r="S19" s="24"/>
      <c r="T19" s="24"/>
      <c r="U19" s="24"/>
      <c r="V19" s="24"/>
      <c r="W19" s="25"/>
      <c r="X19" s="15">
        <f>COUNTIF(Y9:Y14,"ІІІ ур")</f>
        <v>0</v>
      </c>
      <c r="Y19" s="4">
        <f>(X19/X16)*100</f>
        <v>0</v>
      </c>
      <c r="Z19" s="2"/>
      <c r="AA19" s="2"/>
      <c r="AB19" s="2"/>
    </row>
    <row r="20" spans="1:29" x14ac:dyDescent="0.25">
      <c r="B20" s="31"/>
      <c r="C20" s="31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3" t="s">
        <v>10</v>
      </c>
      <c r="AB20" s="3" t="s">
        <v>11</v>
      </c>
    </row>
    <row r="21" spans="1:29" x14ac:dyDescent="0.25">
      <c r="B21" s="31"/>
      <c r="C21" s="31"/>
      <c r="D21" s="33" t="s">
        <v>20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5"/>
      <c r="AA21" s="12">
        <f>COUNTA(C9:C14)</f>
        <v>6</v>
      </c>
      <c r="AB21" s="12">
        <v>100</v>
      </c>
    </row>
    <row r="22" spans="1:29" x14ac:dyDescent="0.25">
      <c r="B22" s="31"/>
      <c r="C22" s="31"/>
      <c r="D22" s="22" t="s">
        <v>21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15">
        <f>COUNTIF(AB9:AB14,"І ур")</f>
        <v>4</v>
      </c>
      <c r="AB22" s="4">
        <f>(AA22/AA21)*100</f>
        <v>66.666666666666657</v>
      </c>
    </row>
    <row r="23" spans="1:29" x14ac:dyDescent="0.25">
      <c r="B23" s="31"/>
      <c r="C23" s="31"/>
      <c r="D23" s="22" t="s">
        <v>23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15">
        <f>COUNTIF(AB9:AB14,"ІІ ур")</f>
        <v>2</v>
      </c>
      <c r="AB23" s="4">
        <f>(AA23/AA21)*100</f>
        <v>33.333333333333329</v>
      </c>
    </row>
    <row r="24" spans="1:29" x14ac:dyDescent="0.25">
      <c r="B24" s="32"/>
      <c r="C24" s="32"/>
      <c r="D24" s="27" t="s">
        <v>22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9"/>
      <c r="AA24" s="15">
        <f>COUNTIF(AB9:AB14,"ІІІ ур")</f>
        <v>0</v>
      </c>
      <c r="AB24" s="4">
        <f>(AA24/AA21)*100</f>
        <v>0</v>
      </c>
    </row>
    <row r="25" spans="1:29" x14ac:dyDescent="0.25"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7" spans="1:29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76" spans="15:16" x14ac:dyDescent="0.25">
      <c r="O76" s="5">
        <v>1</v>
      </c>
      <c r="P76" s="5" t="s">
        <v>27</v>
      </c>
    </row>
    <row r="77" spans="15:16" x14ac:dyDescent="0.25">
      <c r="O77" s="5">
        <v>1.6</v>
      </c>
      <c r="P77" s="5" t="s">
        <v>28</v>
      </c>
    </row>
    <row r="78" spans="15:16" x14ac:dyDescent="0.25">
      <c r="O78" s="5">
        <v>2.6</v>
      </c>
      <c r="P78" s="5" t="s">
        <v>29</v>
      </c>
    </row>
  </sheetData>
  <mergeCells count="34">
    <mergeCell ref="A2:AC2"/>
    <mergeCell ref="A3:AC3"/>
    <mergeCell ref="A4:AC4"/>
    <mergeCell ref="B6:AB6"/>
    <mergeCell ref="B7:B8"/>
    <mergeCell ref="C7:C8"/>
    <mergeCell ref="D7:M7"/>
    <mergeCell ref="Q7:V7"/>
    <mergeCell ref="Z7:Z8"/>
    <mergeCell ref="AA7:AA8"/>
    <mergeCell ref="AB7:AB8"/>
    <mergeCell ref="N7:N8"/>
    <mergeCell ref="O7:O8"/>
    <mergeCell ref="B15:B24"/>
    <mergeCell ref="C15:C24"/>
    <mergeCell ref="D15:N15"/>
    <mergeCell ref="D16:N16"/>
    <mergeCell ref="D17:N17"/>
    <mergeCell ref="D18:N18"/>
    <mergeCell ref="D19:N19"/>
    <mergeCell ref="D21:Z21"/>
    <mergeCell ref="Q18:W18"/>
    <mergeCell ref="D22:Z22"/>
    <mergeCell ref="D20:Z20"/>
    <mergeCell ref="D23:Z23"/>
    <mergeCell ref="Q19:W19"/>
    <mergeCell ref="P7:P8"/>
    <mergeCell ref="Y7:Y8"/>
    <mergeCell ref="D24:Z24"/>
    <mergeCell ref="Q15:W15"/>
    <mergeCell ref="Q16:W16"/>
    <mergeCell ref="Q17:W17"/>
    <mergeCell ref="W7:W8"/>
    <mergeCell ref="X7:X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8"/>
  <sheetViews>
    <sheetView topLeftCell="A2" zoomScale="80" zoomScaleNormal="80" workbookViewId="0">
      <selection activeCell="D22" sqref="D22:S22"/>
    </sheetView>
  </sheetViews>
  <sheetFormatPr defaultRowHeight="15" x14ac:dyDescent="0.25"/>
  <cols>
    <col min="2" max="2" width="4.85546875" customWidth="1"/>
    <col min="3" max="3" width="27" customWidth="1"/>
    <col min="4" max="4" width="9" customWidth="1"/>
    <col min="5" max="5" width="24.5703125" customWidth="1"/>
    <col min="6" max="6" width="5.85546875" customWidth="1"/>
    <col min="7" max="7" width="7" customWidth="1"/>
    <col min="8" max="8" width="4" customWidth="1"/>
    <col min="9" max="9" width="4.7109375" customWidth="1"/>
    <col min="10" max="10" width="8.7109375" customWidth="1"/>
    <col min="11" max="11" width="6" customWidth="1"/>
    <col min="12" max="12" width="7.140625" customWidth="1"/>
    <col min="13" max="13" width="5.5703125" customWidth="1"/>
    <col min="14" max="14" width="9.5703125" customWidth="1"/>
    <col min="15" max="15" width="5.5703125" customWidth="1"/>
    <col min="16" max="17" width="4.28515625" customWidth="1"/>
    <col min="18" max="18" width="9.28515625" customWidth="1"/>
    <col min="19" max="19" width="8.140625" customWidth="1"/>
    <col min="20" max="20" width="7.7109375" customWidth="1"/>
  </cols>
  <sheetData>
    <row r="2" spans="1:22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x14ac:dyDescent="0.25">
      <c r="A3" s="41" t="s">
        <v>69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x14ac:dyDescent="0.25">
      <c r="A4" s="41" t="s">
        <v>71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</row>
    <row r="6" spans="1:22" x14ac:dyDescent="0.25">
      <c r="B6" s="42" t="s">
        <v>2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2" ht="57" customHeight="1" x14ac:dyDescent="0.25">
      <c r="B7" s="43" t="s">
        <v>3</v>
      </c>
      <c r="C7" s="43" t="s">
        <v>4</v>
      </c>
      <c r="D7" s="43" t="s">
        <v>5</v>
      </c>
      <c r="E7" s="43"/>
      <c r="F7" s="43"/>
      <c r="G7" s="43"/>
      <c r="H7" s="45" t="s">
        <v>12</v>
      </c>
      <c r="I7" s="51" t="s">
        <v>13</v>
      </c>
      <c r="J7" s="52" t="s">
        <v>14</v>
      </c>
      <c r="K7" s="44" t="s">
        <v>6</v>
      </c>
      <c r="L7" s="44"/>
      <c r="M7" s="44"/>
      <c r="N7" s="44"/>
      <c r="O7" s="44"/>
      <c r="P7" s="45" t="s">
        <v>12</v>
      </c>
      <c r="Q7" s="51" t="s">
        <v>13</v>
      </c>
      <c r="R7" s="52" t="s">
        <v>14</v>
      </c>
      <c r="S7" s="48" t="s">
        <v>7</v>
      </c>
      <c r="T7" s="50" t="s">
        <v>8</v>
      </c>
      <c r="U7" s="26" t="s">
        <v>9</v>
      </c>
    </row>
    <row r="8" spans="1:22" ht="225" customHeight="1" x14ac:dyDescent="0.25">
      <c r="B8" s="43"/>
      <c r="C8" s="43"/>
      <c r="D8" s="17" t="s">
        <v>49</v>
      </c>
      <c r="E8" s="17" t="s">
        <v>50</v>
      </c>
      <c r="F8" s="17" t="s">
        <v>51</v>
      </c>
      <c r="G8" s="17" t="s">
        <v>52</v>
      </c>
      <c r="H8" s="45"/>
      <c r="I8" s="51"/>
      <c r="J8" s="52"/>
      <c r="K8" s="17" t="s">
        <v>53</v>
      </c>
      <c r="L8" s="17" t="s">
        <v>54</v>
      </c>
      <c r="M8" s="17" t="s">
        <v>55</v>
      </c>
      <c r="N8" s="17" t="s">
        <v>56</v>
      </c>
      <c r="O8" s="17" t="s">
        <v>57</v>
      </c>
      <c r="P8" s="45"/>
      <c r="Q8" s="51"/>
      <c r="R8" s="52"/>
      <c r="S8" s="49"/>
      <c r="T8" s="50"/>
      <c r="U8" s="26"/>
    </row>
    <row r="9" spans="1:22" ht="15.75" x14ac:dyDescent="0.25">
      <c r="B9" s="1">
        <v>1</v>
      </c>
      <c r="C9" s="21" t="s">
        <v>72</v>
      </c>
      <c r="D9" s="1">
        <v>1</v>
      </c>
      <c r="E9" s="1">
        <v>3</v>
      </c>
      <c r="F9" s="1">
        <v>2</v>
      </c>
      <c r="G9" s="1">
        <v>3</v>
      </c>
      <c r="H9" s="7">
        <f t="shared" ref="H9:H14" si="0">SUM(D9:G9)</f>
        <v>9</v>
      </c>
      <c r="I9" s="9">
        <f t="shared" ref="I9:I14" si="1">AVERAGE(D9:G9)</f>
        <v>2.25</v>
      </c>
      <c r="J9" s="16" t="str">
        <f>IF(D9="","",VLOOKUP(I9,$I$76:$J$78,2,TRUE))</f>
        <v>ІІ ур</v>
      </c>
      <c r="K9" s="1">
        <v>3</v>
      </c>
      <c r="L9" s="1">
        <v>3</v>
      </c>
      <c r="M9" s="1">
        <v>3</v>
      </c>
      <c r="N9" s="1">
        <v>2</v>
      </c>
      <c r="O9" s="1">
        <v>2</v>
      </c>
      <c r="P9" s="7">
        <f t="shared" ref="P9:P14" si="2">SUM(K9:O9)</f>
        <v>13</v>
      </c>
      <c r="Q9" s="9">
        <f t="shared" ref="Q9:Q14" si="3">AVERAGE(K9:O9)</f>
        <v>2.6</v>
      </c>
      <c r="R9" s="16" t="str">
        <f>IF(K9="","",VLOOKUP(Q9,$I$76:$J$78,2,TRUE))</f>
        <v>ІІІ ур</v>
      </c>
      <c r="S9" s="8">
        <f>H9+P9</f>
        <v>22</v>
      </c>
      <c r="T9" s="10">
        <f>S9/9</f>
        <v>2.4444444444444446</v>
      </c>
      <c r="U9" s="16" t="str">
        <f>IF(N9="","",VLOOKUP(T9,$I$76:$J$78,2,TRUE))</f>
        <v>ІІ ур</v>
      </c>
    </row>
    <row r="10" spans="1:22" ht="15.75" x14ac:dyDescent="0.25">
      <c r="B10" s="1">
        <v>2</v>
      </c>
      <c r="C10" s="21" t="s">
        <v>73</v>
      </c>
      <c r="D10" s="1">
        <v>1</v>
      </c>
      <c r="E10" s="1">
        <v>3</v>
      </c>
      <c r="F10" s="1">
        <v>2</v>
      </c>
      <c r="G10" s="1">
        <v>3</v>
      </c>
      <c r="H10" s="7">
        <v>9</v>
      </c>
      <c r="I10" s="9">
        <v>2.2999999999999998</v>
      </c>
      <c r="J10" s="16" t="str">
        <f>IF(D10="","",VLOOKUP(I10,$I$76:$J$78,2,TRUE))</f>
        <v>ІІ ур</v>
      </c>
      <c r="K10" s="1">
        <v>3</v>
      </c>
      <c r="L10" s="1">
        <v>3</v>
      </c>
      <c r="M10" s="1">
        <v>3</v>
      </c>
      <c r="N10" s="1">
        <v>2</v>
      </c>
      <c r="O10" s="1">
        <v>2</v>
      </c>
      <c r="P10" s="7">
        <v>13</v>
      </c>
      <c r="Q10" s="9">
        <v>2.6</v>
      </c>
      <c r="R10" s="16" t="str">
        <f>IF(K10="","",VLOOKUP(Q10,$I$76:$J$78,2,TRUE))</f>
        <v>ІІІ ур</v>
      </c>
      <c r="S10" s="8">
        <v>22</v>
      </c>
      <c r="T10" s="10">
        <v>2.4443999999999999</v>
      </c>
      <c r="U10" s="16" t="str">
        <f>IF(N10="","",VLOOKUP(T10,$I$76:$J$78,2,TRUE))</f>
        <v>ІІ ур</v>
      </c>
    </row>
    <row r="11" spans="1:22" ht="15.75" x14ac:dyDescent="0.25">
      <c r="B11" s="1">
        <v>3</v>
      </c>
      <c r="C11" s="21" t="s">
        <v>74</v>
      </c>
      <c r="D11" s="1">
        <v>1</v>
      </c>
      <c r="E11" s="1">
        <v>3</v>
      </c>
      <c r="F11" s="1">
        <v>2</v>
      </c>
      <c r="G11" s="1">
        <v>3</v>
      </c>
      <c r="H11" s="7">
        <v>9</v>
      </c>
      <c r="I11" s="9">
        <v>2.2999999999999998</v>
      </c>
      <c r="J11" s="16" t="str">
        <f>IF(D11="","",VLOOKUP(I11,$I$76:$J$78,2,TRUE))</f>
        <v>ІІ ур</v>
      </c>
      <c r="K11" s="1">
        <v>3</v>
      </c>
      <c r="L11" s="1">
        <v>3</v>
      </c>
      <c r="M11" s="1">
        <v>3</v>
      </c>
      <c r="N11" s="1">
        <v>2</v>
      </c>
      <c r="O11" s="1">
        <v>2</v>
      </c>
      <c r="P11" s="7">
        <v>13</v>
      </c>
      <c r="Q11" s="9">
        <v>2.6</v>
      </c>
      <c r="R11" s="16" t="str">
        <f>IF(K11="","",VLOOKUP(Q11,$I$76:$J$78,2,TRUE))</f>
        <v>ІІІ ур</v>
      </c>
      <c r="S11" s="8">
        <v>22</v>
      </c>
      <c r="T11" s="10">
        <v>2.4443999999999999</v>
      </c>
      <c r="U11" s="16" t="str">
        <f>IF(N11="","",VLOOKUP(T11,$I$76:$J$78,2,TRUE))</f>
        <v>ІІ ур</v>
      </c>
    </row>
    <row r="12" spans="1:22" ht="15.75" x14ac:dyDescent="0.25">
      <c r="B12" s="1">
        <v>4</v>
      </c>
      <c r="C12" s="21" t="s">
        <v>75</v>
      </c>
      <c r="D12" s="1">
        <v>1</v>
      </c>
      <c r="E12" s="1">
        <v>3</v>
      </c>
      <c r="F12" s="1">
        <v>2</v>
      </c>
      <c r="G12" s="1">
        <v>3</v>
      </c>
      <c r="H12" s="7">
        <v>9</v>
      </c>
      <c r="I12" s="9">
        <v>2.2999999999999998</v>
      </c>
      <c r="J12" s="16" t="str">
        <f>IF(D12="","",VLOOKUP(I12,$I$76:$J$78,2,TRUE))</f>
        <v>ІІ ур</v>
      </c>
      <c r="K12" s="1">
        <v>3</v>
      </c>
      <c r="L12" s="1">
        <v>3</v>
      </c>
      <c r="M12" s="1">
        <v>3</v>
      </c>
      <c r="N12" s="1">
        <v>2</v>
      </c>
      <c r="O12" s="1">
        <v>2</v>
      </c>
      <c r="P12" s="7">
        <v>13</v>
      </c>
      <c r="Q12" s="9">
        <v>2.6</v>
      </c>
      <c r="R12" s="16" t="str">
        <f>IF(K12="","",VLOOKUP(Q12,$I$76:$J$78,2,TRUE))</f>
        <v>ІІІ ур</v>
      </c>
      <c r="S12" s="8">
        <v>22</v>
      </c>
      <c r="T12" s="10">
        <v>2.4443999999999999</v>
      </c>
      <c r="U12" s="16" t="str">
        <f>IF(N12="","",VLOOKUP(T12,$I$76:$J$78,2,TRUE))</f>
        <v>ІІ ур</v>
      </c>
    </row>
    <row r="13" spans="1:22" ht="15.75" x14ac:dyDescent="0.25">
      <c r="B13" s="1">
        <v>5</v>
      </c>
      <c r="C13" s="21" t="s">
        <v>76</v>
      </c>
      <c r="D13" s="1">
        <v>1</v>
      </c>
      <c r="E13" s="1">
        <v>3</v>
      </c>
      <c r="F13" s="1">
        <v>2</v>
      </c>
      <c r="G13" s="1">
        <v>3</v>
      </c>
      <c r="H13" s="7">
        <f t="shared" si="0"/>
        <v>9</v>
      </c>
      <c r="I13" s="9">
        <f t="shared" si="1"/>
        <v>2.25</v>
      </c>
      <c r="J13" s="16" t="str">
        <f>IF(D13="","",VLOOKUP(I13,$I$76:$J$78,2,TRUE))</f>
        <v>ІІ ур</v>
      </c>
      <c r="K13" s="1">
        <v>3</v>
      </c>
      <c r="L13" s="1">
        <v>3</v>
      </c>
      <c r="M13" s="1">
        <v>3</v>
      </c>
      <c r="N13" s="1">
        <v>2</v>
      </c>
      <c r="O13" s="1">
        <v>2</v>
      </c>
      <c r="P13" s="7">
        <f t="shared" si="2"/>
        <v>13</v>
      </c>
      <c r="Q13" s="9">
        <f t="shared" si="3"/>
        <v>2.6</v>
      </c>
      <c r="R13" s="16" t="str">
        <f>IF(K13="","",VLOOKUP(Q13,$I$76:$J$78,2,TRUE))</f>
        <v>ІІІ ур</v>
      </c>
      <c r="S13" s="8">
        <f t="shared" ref="S13:S14" si="4">H13+P13</f>
        <v>22</v>
      </c>
      <c r="T13" s="10">
        <f t="shared" ref="T13:T14" si="5">S13/9</f>
        <v>2.4444444444444446</v>
      </c>
      <c r="U13" s="16" t="str">
        <f>IF(N13="","",VLOOKUP(T13,$I$76:$J$78,2,TRUE))</f>
        <v>ІІ ур</v>
      </c>
    </row>
    <row r="14" spans="1:22" ht="15.75" x14ac:dyDescent="0.25">
      <c r="B14" s="1">
        <v>6</v>
      </c>
      <c r="C14" s="21" t="s">
        <v>77</v>
      </c>
      <c r="D14" s="1">
        <v>1</v>
      </c>
      <c r="E14" s="1">
        <v>3</v>
      </c>
      <c r="F14" s="1">
        <v>2</v>
      </c>
      <c r="G14" s="1">
        <v>3</v>
      </c>
      <c r="H14" s="7">
        <f t="shared" si="0"/>
        <v>9</v>
      </c>
      <c r="I14" s="9">
        <f t="shared" si="1"/>
        <v>2.25</v>
      </c>
      <c r="J14" s="16" t="str">
        <f>IF(D14="","",VLOOKUP(I14,$I$76:$J$78,2,TRUE))</f>
        <v>ІІ ур</v>
      </c>
      <c r="K14" s="1">
        <v>3</v>
      </c>
      <c r="L14" s="1">
        <v>2</v>
      </c>
      <c r="M14" s="1">
        <v>3</v>
      </c>
      <c r="N14" s="1">
        <v>2</v>
      </c>
      <c r="O14" s="1">
        <v>2</v>
      </c>
      <c r="P14" s="7">
        <f t="shared" si="2"/>
        <v>12</v>
      </c>
      <c r="Q14" s="9">
        <f t="shared" si="3"/>
        <v>2.4</v>
      </c>
      <c r="R14" s="16" t="str">
        <f>IF(K14="","",VLOOKUP(Q14,$I$76:$J$78,2,TRUE))</f>
        <v>ІІ ур</v>
      </c>
      <c r="S14" s="8">
        <f t="shared" si="4"/>
        <v>21</v>
      </c>
      <c r="T14" s="10">
        <f t="shared" si="5"/>
        <v>2.3333333333333335</v>
      </c>
      <c r="U14" s="16" t="str">
        <f>IF(N14="","",VLOOKUP(T14,$I$76:$J$78,2,TRUE))</f>
        <v>ІІ ур</v>
      </c>
    </row>
    <row r="15" spans="1:22" x14ac:dyDescent="0.25">
      <c r="B15" s="30"/>
      <c r="C15" s="30"/>
      <c r="D15" s="23"/>
      <c r="E15" s="24"/>
      <c r="F15" s="24"/>
      <c r="G15" s="24"/>
      <c r="H15" s="25"/>
      <c r="I15" s="1" t="s">
        <v>15</v>
      </c>
      <c r="J15" s="14" t="s">
        <v>11</v>
      </c>
      <c r="K15" s="23"/>
      <c r="L15" s="24"/>
      <c r="M15" s="24"/>
      <c r="N15" s="24"/>
      <c r="O15" s="24"/>
      <c r="P15" s="25"/>
      <c r="Q15" s="1" t="s">
        <v>15</v>
      </c>
      <c r="R15" s="14" t="s">
        <v>11</v>
      </c>
      <c r="S15" s="2"/>
      <c r="T15" s="2"/>
      <c r="U15" s="2"/>
    </row>
    <row r="16" spans="1:22" x14ac:dyDescent="0.25">
      <c r="B16" s="31"/>
      <c r="C16" s="31"/>
      <c r="D16" s="23" t="s">
        <v>19</v>
      </c>
      <c r="E16" s="24"/>
      <c r="F16" s="24"/>
      <c r="G16" s="24"/>
      <c r="H16" s="25"/>
      <c r="I16" s="13">
        <f>COUNTA(C9:C14)</f>
        <v>6</v>
      </c>
      <c r="J16" s="13">
        <v>100</v>
      </c>
      <c r="K16" s="23" t="s">
        <v>19</v>
      </c>
      <c r="L16" s="24"/>
      <c r="M16" s="24"/>
      <c r="N16" s="24"/>
      <c r="O16" s="24"/>
      <c r="P16" s="25"/>
      <c r="Q16" s="13">
        <f>COUNTA(C9:C14)</f>
        <v>6</v>
      </c>
      <c r="R16" s="13">
        <v>100</v>
      </c>
      <c r="S16" s="2"/>
      <c r="T16" s="2"/>
      <c r="U16" s="2"/>
    </row>
    <row r="17" spans="2:21" x14ac:dyDescent="0.25">
      <c r="B17" s="31"/>
      <c r="C17" s="31"/>
      <c r="D17" s="23" t="s">
        <v>24</v>
      </c>
      <c r="E17" s="24"/>
      <c r="F17" s="24"/>
      <c r="G17" s="24"/>
      <c r="H17" s="25"/>
      <c r="I17" s="15">
        <f>COUNTIF(J9:J14,"І ур")</f>
        <v>0</v>
      </c>
      <c r="J17" s="4">
        <f>(I17/I16)*100</f>
        <v>0</v>
      </c>
      <c r="K17" s="23" t="s">
        <v>24</v>
      </c>
      <c r="L17" s="24"/>
      <c r="M17" s="24"/>
      <c r="N17" s="24"/>
      <c r="O17" s="24"/>
      <c r="P17" s="25"/>
      <c r="Q17" s="15">
        <f>COUNTIF(R9:R14,"І ур")</f>
        <v>0</v>
      </c>
      <c r="R17" s="4">
        <f>(Q17/Q16)*100</f>
        <v>0</v>
      </c>
      <c r="S17" s="2"/>
      <c r="T17" s="2"/>
      <c r="U17" s="2"/>
    </row>
    <row r="18" spans="2:21" x14ac:dyDescent="0.25">
      <c r="B18" s="31"/>
      <c r="C18" s="31"/>
      <c r="D18" s="23" t="s">
        <v>25</v>
      </c>
      <c r="E18" s="24"/>
      <c r="F18" s="24"/>
      <c r="G18" s="24"/>
      <c r="H18" s="25"/>
      <c r="I18" s="15">
        <f>COUNTIF(J9:J14,"ІІ ур")</f>
        <v>6</v>
      </c>
      <c r="J18" s="4">
        <f>(I18/I16)*100</f>
        <v>100</v>
      </c>
      <c r="K18" s="23" t="s">
        <v>25</v>
      </c>
      <c r="L18" s="24"/>
      <c r="M18" s="24"/>
      <c r="N18" s="24"/>
      <c r="O18" s="24"/>
      <c r="P18" s="25"/>
      <c r="Q18" s="15">
        <f>COUNTIF(R9:R14,"ІІ ур")</f>
        <v>1</v>
      </c>
      <c r="R18" s="4">
        <f>(Q18/Q16)*100</f>
        <v>16.666666666666664</v>
      </c>
      <c r="S18" s="2"/>
      <c r="T18" s="2"/>
      <c r="U18" s="2"/>
    </row>
    <row r="19" spans="2:21" x14ac:dyDescent="0.25">
      <c r="B19" s="31"/>
      <c r="C19" s="31"/>
      <c r="D19" s="23" t="s">
        <v>26</v>
      </c>
      <c r="E19" s="24"/>
      <c r="F19" s="24"/>
      <c r="G19" s="24"/>
      <c r="H19" s="25"/>
      <c r="I19" s="15">
        <f>COUNTIF(J9:J14,"ІІІ ур")</f>
        <v>0</v>
      </c>
      <c r="J19" s="4">
        <f>(I19/I16)*100</f>
        <v>0</v>
      </c>
      <c r="K19" s="23" t="s">
        <v>26</v>
      </c>
      <c r="L19" s="24"/>
      <c r="M19" s="24"/>
      <c r="N19" s="24"/>
      <c r="O19" s="24"/>
      <c r="P19" s="25"/>
      <c r="Q19" s="15">
        <f>COUNTIF(R9:R14,"ІІІ ур")</f>
        <v>5</v>
      </c>
      <c r="R19" s="4">
        <f>(Q19/Q16)*100</f>
        <v>83.333333333333343</v>
      </c>
      <c r="S19" s="2"/>
      <c r="T19" s="2"/>
      <c r="U19" s="2"/>
    </row>
    <row r="20" spans="2:21" x14ac:dyDescent="0.25">
      <c r="B20" s="31"/>
      <c r="C20" s="31"/>
      <c r="D20" s="23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5"/>
      <c r="T20" s="3" t="s">
        <v>10</v>
      </c>
      <c r="U20" s="3" t="s">
        <v>11</v>
      </c>
    </row>
    <row r="21" spans="2:21" x14ac:dyDescent="0.25">
      <c r="B21" s="31"/>
      <c r="C21" s="31"/>
      <c r="D21" s="33" t="s">
        <v>20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7"/>
      <c r="T21" s="13">
        <f>COUNTA(C9:C14)</f>
        <v>6</v>
      </c>
      <c r="U21" s="13">
        <v>100</v>
      </c>
    </row>
    <row r="22" spans="2:21" x14ac:dyDescent="0.25">
      <c r="B22" s="31"/>
      <c r="C22" s="31"/>
      <c r="D22" s="22" t="s">
        <v>21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15">
        <f>COUNTIF(U9:U14,"І ур")</f>
        <v>0</v>
      </c>
      <c r="U22" s="4">
        <f>(T22/T21)*100</f>
        <v>0</v>
      </c>
    </row>
    <row r="23" spans="2:21" x14ac:dyDescent="0.25">
      <c r="B23" s="31"/>
      <c r="C23" s="31"/>
      <c r="D23" s="22" t="s">
        <v>23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15">
        <f>COUNTIF(U9:U14,"ІІ ур")</f>
        <v>6</v>
      </c>
      <c r="U23" s="4">
        <f>(T23/T21)*100</f>
        <v>100</v>
      </c>
    </row>
    <row r="24" spans="2:21" x14ac:dyDescent="0.25">
      <c r="B24" s="32"/>
      <c r="C24" s="32"/>
      <c r="D24" s="22" t="s">
        <v>22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15">
        <f>COUNTIF(U9:U14,"ІІІ ур")</f>
        <v>0</v>
      </c>
      <c r="U24" s="4">
        <f>(T24/T21)*100</f>
        <v>0</v>
      </c>
    </row>
    <row r="27" spans="2:21" x14ac:dyDescent="0.25">
      <c r="K27" s="5"/>
    </row>
    <row r="76" spans="9:10" x14ac:dyDescent="0.25">
      <c r="I76" s="5">
        <v>1</v>
      </c>
      <c r="J76" s="5" t="s">
        <v>27</v>
      </c>
    </row>
    <row r="77" spans="9:10" x14ac:dyDescent="0.25">
      <c r="I77" s="5">
        <v>1.6</v>
      </c>
      <c r="J77" s="5" t="s">
        <v>28</v>
      </c>
    </row>
    <row r="78" spans="9:10" x14ac:dyDescent="0.25">
      <c r="I78" s="5">
        <v>2.6</v>
      </c>
      <c r="J78" s="5" t="s">
        <v>29</v>
      </c>
    </row>
  </sheetData>
  <mergeCells count="34">
    <mergeCell ref="I7:I8"/>
    <mergeCell ref="J7:J8"/>
    <mergeCell ref="D20:S20"/>
    <mergeCell ref="D22:S22"/>
    <mergeCell ref="A2:V2"/>
    <mergeCell ref="A3:V3"/>
    <mergeCell ref="A4:V4"/>
    <mergeCell ref="B6:U6"/>
    <mergeCell ref="B7:B8"/>
    <mergeCell ref="C7:C8"/>
    <mergeCell ref="D7:G7"/>
    <mergeCell ref="K7:O7"/>
    <mergeCell ref="S7:S8"/>
    <mergeCell ref="T7:T8"/>
    <mergeCell ref="U7:U8"/>
    <mergeCell ref="H7:H8"/>
    <mergeCell ref="Q7:Q8"/>
    <mergeCell ref="R7:R8"/>
    <mergeCell ref="P7:P8"/>
    <mergeCell ref="D23:S23"/>
    <mergeCell ref="D24:S24"/>
    <mergeCell ref="B15:B24"/>
    <mergeCell ref="C15:C24"/>
    <mergeCell ref="D15:H15"/>
    <mergeCell ref="D16:H16"/>
    <mergeCell ref="D17:H17"/>
    <mergeCell ref="D18:H18"/>
    <mergeCell ref="D19:H19"/>
    <mergeCell ref="K15:P15"/>
    <mergeCell ref="K16:P16"/>
    <mergeCell ref="K17:P17"/>
    <mergeCell ref="K18:P18"/>
    <mergeCell ref="K19:P19"/>
    <mergeCell ref="D21:S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8"/>
  <sheetViews>
    <sheetView tabSelected="1" topLeftCell="A5" zoomScale="82" zoomScaleNormal="82" workbookViewId="0">
      <selection activeCell="Y12" sqref="Y12"/>
    </sheetView>
  </sheetViews>
  <sheetFormatPr defaultRowHeight="15" x14ac:dyDescent="0.25"/>
  <cols>
    <col min="2" max="2" width="4.5703125" customWidth="1"/>
    <col min="3" max="3" width="27.42578125" customWidth="1"/>
    <col min="4" max="4" width="6.42578125" customWidth="1"/>
    <col min="5" max="5" width="7" customWidth="1"/>
    <col min="6" max="6" width="6.28515625" customWidth="1"/>
    <col min="7" max="7" width="8.28515625" customWidth="1"/>
    <col min="8" max="8" width="15.28515625" customWidth="1"/>
    <col min="9" max="9" width="5.5703125" customWidth="1"/>
    <col min="10" max="10" width="3.85546875" customWidth="1"/>
    <col min="11" max="11" width="10.140625" customWidth="1"/>
    <col min="12" max="12" width="9.7109375" customWidth="1"/>
    <col min="13" max="13" width="9.42578125" customWidth="1"/>
    <col min="14" max="14" width="9.7109375" customWidth="1"/>
    <col min="15" max="15" width="12.85546875" customWidth="1"/>
    <col min="16" max="17" width="6.5703125" customWidth="1"/>
    <col min="18" max="18" width="3.7109375" customWidth="1"/>
    <col min="19" max="19" width="4.85546875" customWidth="1"/>
    <col min="20" max="20" width="9" customWidth="1"/>
  </cols>
  <sheetData>
    <row r="2" spans="1:24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x14ac:dyDescent="0.25">
      <c r="A3" s="41" t="s">
        <v>70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4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6" spans="1:24" x14ac:dyDescent="0.25">
      <c r="B6" s="42" t="s">
        <v>2</v>
      </c>
      <c r="C6" s="4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42"/>
      <c r="V6" s="42"/>
      <c r="W6" s="42"/>
    </row>
    <row r="7" spans="1:24" ht="51.75" customHeight="1" x14ac:dyDescent="0.25">
      <c r="B7" s="43" t="s">
        <v>3</v>
      </c>
      <c r="C7" s="54" t="s">
        <v>4</v>
      </c>
      <c r="D7" s="43" t="s">
        <v>5</v>
      </c>
      <c r="E7" s="43"/>
      <c r="F7" s="43"/>
      <c r="G7" s="43"/>
      <c r="H7" s="43"/>
      <c r="I7" s="45" t="s">
        <v>12</v>
      </c>
      <c r="J7" s="51" t="s">
        <v>13</v>
      </c>
      <c r="K7" s="52" t="s">
        <v>14</v>
      </c>
      <c r="L7" s="44" t="s">
        <v>6</v>
      </c>
      <c r="M7" s="44"/>
      <c r="N7" s="44"/>
      <c r="O7" s="44"/>
      <c r="P7" s="44"/>
      <c r="Q7" s="44"/>
      <c r="R7" s="45" t="s">
        <v>12</v>
      </c>
      <c r="S7" s="51" t="s">
        <v>13</v>
      </c>
      <c r="T7" s="52" t="s">
        <v>14</v>
      </c>
      <c r="U7" s="48" t="s">
        <v>7</v>
      </c>
      <c r="V7" s="50" t="s">
        <v>8</v>
      </c>
      <c r="W7" s="26" t="s">
        <v>9</v>
      </c>
    </row>
    <row r="8" spans="1:24" ht="225.75" customHeight="1" x14ac:dyDescent="0.25">
      <c r="B8" s="43"/>
      <c r="C8" s="43"/>
      <c r="D8" s="20" t="s">
        <v>32</v>
      </c>
      <c r="E8" s="20" t="s">
        <v>58</v>
      </c>
      <c r="F8" s="20" t="s">
        <v>59</v>
      </c>
      <c r="G8" s="20" t="s">
        <v>60</v>
      </c>
      <c r="H8" s="20" t="s">
        <v>61</v>
      </c>
      <c r="I8" s="45"/>
      <c r="J8" s="51"/>
      <c r="K8" s="52"/>
      <c r="L8" s="20" t="s">
        <v>62</v>
      </c>
      <c r="M8" s="20" t="s">
        <v>63</v>
      </c>
      <c r="N8" s="20" t="s">
        <v>64</v>
      </c>
      <c r="O8" s="20" t="s">
        <v>65</v>
      </c>
      <c r="P8" s="20" t="s">
        <v>66</v>
      </c>
      <c r="Q8" s="20" t="s">
        <v>67</v>
      </c>
      <c r="R8" s="45"/>
      <c r="S8" s="51"/>
      <c r="T8" s="52"/>
      <c r="U8" s="49"/>
      <c r="V8" s="50"/>
      <c r="W8" s="26"/>
    </row>
    <row r="9" spans="1:24" ht="15.75" x14ac:dyDescent="0.25">
      <c r="B9" s="1">
        <v>1</v>
      </c>
      <c r="C9" s="21" t="s">
        <v>72</v>
      </c>
      <c r="D9" s="1">
        <v>2</v>
      </c>
      <c r="E9" s="1">
        <v>3</v>
      </c>
      <c r="F9" s="1">
        <v>3</v>
      </c>
      <c r="G9" s="1">
        <v>2</v>
      </c>
      <c r="H9" s="1">
        <v>3</v>
      </c>
      <c r="I9" s="7">
        <f t="shared" ref="I9:I14" si="0">SUM(D9:H9)</f>
        <v>13</v>
      </c>
      <c r="J9" s="9">
        <f t="shared" ref="J9:J14" si="1">AVERAGE(D9:H9)</f>
        <v>2.6</v>
      </c>
      <c r="K9" s="16" t="str">
        <f>IF(D9="","",VLOOKUP(J9,$I$76:$J$78,2,TRUE))</f>
        <v>ІІІ ур</v>
      </c>
      <c r="L9" s="1">
        <v>3</v>
      </c>
      <c r="M9" s="1">
        <v>2</v>
      </c>
      <c r="N9" s="1">
        <v>3</v>
      </c>
      <c r="O9" s="1">
        <v>3</v>
      </c>
      <c r="P9" s="1">
        <v>3</v>
      </c>
      <c r="Q9" s="1">
        <v>3</v>
      </c>
      <c r="R9" s="7">
        <f>SUM(L9:Q9)</f>
        <v>17</v>
      </c>
      <c r="S9" s="9">
        <f>AVERAGE(L9:Q9)</f>
        <v>2.8333333333333335</v>
      </c>
      <c r="T9" s="16" t="str">
        <f>IF(J9="","",VLOOKUP(S9,$I$76:$J$78,2,TRUE))</f>
        <v>ІІІ ур</v>
      </c>
      <c r="U9" s="8">
        <f>I9+R9</f>
        <v>30</v>
      </c>
      <c r="V9" s="10">
        <f>U9/11</f>
        <v>2.7272727272727271</v>
      </c>
      <c r="W9" s="16" t="str">
        <f>IF(M9="","",VLOOKUP(V9,$I$76:$J$78,2,TRUE))</f>
        <v>ІІІ ур</v>
      </c>
    </row>
    <row r="10" spans="1:24" ht="15.75" x14ac:dyDescent="0.25">
      <c r="B10" s="1">
        <v>2</v>
      </c>
      <c r="C10" s="21" t="s">
        <v>73</v>
      </c>
      <c r="D10" s="1">
        <v>2</v>
      </c>
      <c r="E10" s="1">
        <v>3</v>
      </c>
      <c r="F10" s="1">
        <v>3</v>
      </c>
      <c r="G10" s="1">
        <v>2</v>
      </c>
      <c r="H10" s="1">
        <v>3</v>
      </c>
      <c r="I10" s="7">
        <v>13</v>
      </c>
      <c r="J10" s="9">
        <v>3</v>
      </c>
      <c r="K10" s="16" t="str">
        <f>IF(D10="","",VLOOKUP(J10,$I$76:$J$78,2,TRUE))</f>
        <v>ІІІ ур</v>
      </c>
      <c r="L10" s="1">
        <v>3</v>
      </c>
      <c r="M10" s="1">
        <v>2</v>
      </c>
      <c r="N10" s="1">
        <v>3</v>
      </c>
      <c r="O10" s="1">
        <v>3</v>
      </c>
      <c r="P10" s="1">
        <v>3</v>
      </c>
      <c r="Q10" s="1">
        <v>3</v>
      </c>
      <c r="R10" s="7">
        <v>17</v>
      </c>
      <c r="S10" s="9">
        <v>2.8</v>
      </c>
      <c r="T10" s="16" t="str">
        <f>IF(J10="","",VLOOKUP(S10,$I$76:$J$78,2,TRUE))</f>
        <v>ІІІ ур</v>
      </c>
      <c r="U10" s="8">
        <v>30</v>
      </c>
      <c r="V10" s="10">
        <v>2.7272699999999999</v>
      </c>
      <c r="W10" s="16" t="str">
        <f>IF(M10="","",VLOOKUP(V10,$I$76:$J$78,2,TRUE))</f>
        <v>ІІІ ур</v>
      </c>
    </row>
    <row r="11" spans="1:24" ht="15.75" x14ac:dyDescent="0.25">
      <c r="B11" s="1">
        <v>3</v>
      </c>
      <c r="C11" s="21" t="s">
        <v>74</v>
      </c>
      <c r="D11" s="1">
        <v>2</v>
      </c>
      <c r="E11" s="1">
        <v>3</v>
      </c>
      <c r="F11" s="1">
        <v>3</v>
      </c>
      <c r="G11" s="1">
        <v>2</v>
      </c>
      <c r="H11" s="1">
        <v>3</v>
      </c>
      <c r="I11" s="7">
        <v>13</v>
      </c>
      <c r="J11" s="9">
        <v>3</v>
      </c>
      <c r="K11" s="16" t="str">
        <f>IF(D11="","",VLOOKUP(J11,$I$76:$J$78,2,TRUE))</f>
        <v>ІІІ ур</v>
      </c>
      <c r="L11" s="1">
        <v>3</v>
      </c>
      <c r="M11" s="1">
        <v>2</v>
      </c>
      <c r="N11" s="1">
        <v>3</v>
      </c>
      <c r="O11" s="1">
        <v>3</v>
      </c>
      <c r="P11" s="1">
        <v>3</v>
      </c>
      <c r="Q11" s="1">
        <v>3</v>
      </c>
      <c r="R11" s="7">
        <v>17</v>
      </c>
      <c r="S11" s="9">
        <v>2.8</v>
      </c>
      <c r="T11" s="16" t="str">
        <f>IF(J11="","",VLOOKUP(S11,$I$76:$J$78,2,TRUE))</f>
        <v>ІІІ ур</v>
      </c>
      <c r="U11" s="8">
        <v>30</v>
      </c>
      <c r="V11" s="10">
        <v>2.7272699999999999</v>
      </c>
      <c r="W11" s="16" t="str">
        <f>IF(M11="","",VLOOKUP(V11,$I$76:$J$78,2,TRUE))</f>
        <v>ІІІ ур</v>
      </c>
    </row>
    <row r="12" spans="1:24" ht="15.75" x14ac:dyDescent="0.25">
      <c r="B12" s="1">
        <v>4</v>
      </c>
      <c r="C12" s="21" t="s">
        <v>75</v>
      </c>
      <c r="D12" s="1">
        <v>3</v>
      </c>
      <c r="E12" s="1">
        <v>3</v>
      </c>
      <c r="F12" s="1">
        <v>3</v>
      </c>
      <c r="G12" s="1">
        <v>2</v>
      </c>
      <c r="H12" s="1">
        <v>3</v>
      </c>
      <c r="I12" s="7">
        <f t="shared" si="0"/>
        <v>14</v>
      </c>
      <c r="J12" s="9">
        <f t="shared" si="1"/>
        <v>2.8</v>
      </c>
      <c r="K12" s="16" t="str">
        <f>IF(D12="","",VLOOKUP(J12,$I$76:$J$78,2,TRUE))</f>
        <v>ІІІ ур</v>
      </c>
      <c r="L12" s="1">
        <v>3</v>
      </c>
      <c r="M12" s="1">
        <v>2</v>
      </c>
      <c r="N12" s="1">
        <v>3</v>
      </c>
      <c r="O12" s="1">
        <v>3</v>
      </c>
      <c r="P12" s="1">
        <v>3</v>
      </c>
      <c r="Q12" s="1">
        <v>3</v>
      </c>
      <c r="R12" s="7">
        <f t="shared" ref="R12:R14" si="2">SUM(L12:Q12)</f>
        <v>17</v>
      </c>
      <c r="S12" s="9">
        <f t="shared" ref="S12:S14" si="3">AVERAGE(L12:Q12)</f>
        <v>2.8333333333333335</v>
      </c>
      <c r="T12" s="16" t="str">
        <f>IF(J12="","",VLOOKUP(S12,$I$76:$J$78,2,TRUE))</f>
        <v>ІІІ ур</v>
      </c>
      <c r="U12" s="8">
        <f t="shared" ref="U12:U14" si="4">I12+R12</f>
        <v>31</v>
      </c>
      <c r="V12" s="10">
        <f t="shared" ref="V12:V14" si="5">U12/11</f>
        <v>2.8181818181818183</v>
      </c>
      <c r="W12" s="16" t="str">
        <f>IF(M12="","",VLOOKUP(V12,$I$76:$J$78,2,TRUE))</f>
        <v>ІІІ ур</v>
      </c>
    </row>
    <row r="13" spans="1:24" ht="15.75" x14ac:dyDescent="0.25">
      <c r="B13" s="1">
        <v>5</v>
      </c>
      <c r="C13" s="21" t="s">
        <v>76</v>
      </c>
      <c r="D13" s="1">
        <v>3</v>
      </c>
      <c r="E13" s="1">
        <v>3</v>
      </c>
      <c r="F13" s="1">
        <v>3</v>
      </c>
      <c r="G13" s="1">
        <v>2</v>
      </c>
      <c r="H13" s="1">
        <v>3</v>
      </c>
      <c r="I13" s="7">
        <v>14</v>
      </c>
      <c r="J13" s="9">
        <v>3</v>
      </c>
      <c r="K13" s="16" t="str">
        <f>IF(D13="","",VLOOKUP(J13,$I$76:$J$78,2,TRUE))</f>
        <v>ІІІ ур</v>
      </c>
      <c r="L13" s="1">
        <v>3</v>
      </c>
      <c r="M13" s="1">
        <v>2</v>
      </c>
      <c r="N13" s="1">
        <v>3</v>
      </c>
      <c r="O13" s="1">
        <v>3</v>
      </c>
      <c r="P13" s="1">
        <v>3</v>
      </c>
      <c r="Q13" s="1">
        <v>3</v>
      </c>
      <c r="R13" s="7">
        <v>17</v>
      </c>
      <c r="S13" s="9">
        <v>2.8</v>
      </c>
      <c r="T13" s="16" t="str">
        <f>IF(J13="","",VLOOKUP(S13,$I$76:$J$78,2,TRUE))</f>
        <v>ІІІ ур</v>
      </c>
      <c r="U13" s="8">
        <v>31</v>
      </c>
      <c r="V13" s="10">
        <v>2.8181799999999999</v>
      </c>
      <c r="W13" s="16" t="str">
        <f>IF(M13="","",VLOOKUP(V13,$I$76:$J$78,2,TRUE))</f>
        <v>ІІІ ур</v>
      </c>
    </row>
    <row r="14" spans="1:24" ht="15.75" x14ac:dyDescent="0.25">
      <c r="B14" s="1">
        <v>6</v>
      </c>
      <c r="C14" s="21" t="s">
        <v>77</v>
      </c>
      <c r="D14" s="1">
        <v>2</v>
      </c>
      <c r="E14" s="1">
        <v>3</v>
      </c>
      <c r="F14" s="1">
        <v>3</v>
      </c>
      <c r="G14" s="1">
        <v>2</v>
      </c>
      <c r="H14" s="1">
        <v>3</v>
      </c>
      <c r="I14" s="7">
        <f t="shared" si="0"/>
        <v>13</v>
      </c>
      <c r="J14" s="9">
        <f t="shared" si="1"/>
        <v>2.6</v>
      </c>
      <c r="K14" s="16" t="str">
        <f>IF(D14="","",VLOOKUP(J14,$I$76:$J$78,2,TRUE))</f>
        <v>ІІІ ур</v>
      </c>
      <c r="L14" s="1">
        <v>3</v>
      </c>
      <c r="M14" s="1">
        <v>2</v>
      </c>
      <c r="N14" s="1">
        <v>3</v>
      </c>
      <c r="O14" s="1">
        <v>3</v>
      </c>
      <c r="P14" s="1">
        <v>3</v>
      </c>
      <c r="Q14" s="1">
        <v>3</v>
      </c>
      <c r="R14" s="7">
        <f t="shared" si="2"/>
        <v>17</v>
      </c>
      <c r="S14" s="9">
        <f t="shared" si="3"/>
        <v>2.8333333333333335</v>
      </c>
      <c r="T14" s="16" t="str">
        <f>IF(J14="","",VLOOKUP(S14,$I$76:$J$78,2,TRUE))</f>
        <v>ІІІ ур</v>
      </c>
      <c r="U14" s="8">
        <f t="shared" si="4"/>
        <v>30</v>
      </c>
      <c r="V14" s="10">
        <f t="shared" si="5"/>
        <v>2.7272727272727271</v>
      </c>
      <c r="W14" s="16" t="str">
        <f>IF(M14="","",VLOOKUP(V14,$I$76:$J$78,2,TRUE))</f>
        <v>ІІІ ур</v>
      </c>
    </row>
    <row r="15" spans="1:24" x14ac:dyDescent="0.25">
      <c r="B15" s="30"/>
      <c r="C15" s="30"/>
      <c r="D15" s="23"/>
      <c r="E15" s="24"/>
      <c r="F15" s="24"/>
      <c r="G15" s="24"/>
      <c r="H15" s="24"/>
      <c r="I15" s="25"/>
      <c r="J15" s="1" t="s">
        <v>15</v>
      </c>
      <c r="K15" s="18" t="s">
        <v>11</v>
      </c>
      <c r="L15" s="23"/>
      <c r="M15" s="24"/>
      <c r="N15" s="24"/>
      <c r="O15" s="24"/>
      <c r="P15" s="24"/>
      <c r="Q15" s="24"/>
      <c r="R15" s="25"/>
      <c r="S15" s="1" t="s">
        <v>15</v>
      </c>
      <c r="T15" s="18" t="s">
        <v>11</v>
      </c>
      <c r="U15" s="2"/>
      <c r="V15" s="2"/>
      <c r="W15" s="2"/>
    </row>
    <row r="16" spans="1:24" x14ac:dyDescent="0.25">
      <c r="B16" s="31"/>
      <c r="C16" s="31"/>
      <c r="D16" s="23" t="s">
        <v>19</v>
      </c>
      <c r="E16" s="24"/>
      <c r="F16" s="24"/>
      <c r="G16" s="24"/>
      <c r="H16" s="24"/>
      <c r="I16" s="25"/>
      <c r="J16" s="19">
        <f>COUNTA(C9:C14)</f>
        <v>6</v>
      </c>
      <c r="K16" s="19">
        <v>100</v>
      </c>
      <c r="L16" s="23" t="s">
        <v>19</v>
      </c>
      <c r="M16" s="24"/>
      <c r="N16" s="24"/>
      <c r="O16" s="24"/>
      <c r="P16" s="24"/>
      <c r="Q16" s="24"/>
      <c r="R16" s="25"/>
      <c r="S16" s="19">
        <f>COUNTA(C9:C14)</f>
        <v>6</v>
      </c>
      <c r="T16" s="19">
        <v>100</v>
      </c>
      <c r="U16" s="2"/>
      <c r="V16" s="2"/>
      <c r="W16" s="2"/>
    </row>
    <row r="17" spans="2:23" x14ac:dyDescent="0.25">
      <c r="B17" s="31"/>
      <c r="C17" s="31"/>
      <c r="D17" s="23" t="s">
        <v>24</v>
      </c>
      <c r="E17" s="24"/>
      <c r="F17" s="24"/>
      <c r="G17" s="24"/>
      <c r="H17" s="24"/>
      <c r="I17" s="25"/>
      <c r="J17" s="15">
        <f>COUNTIF(K9:K14,"І ур")</f>
        <v>0</v>
      </c>
      <c r="K17" s="4">
        <f>(J17/J16)*100</f>
        <v>0</v>
      </c>
      <c r="L17" s="23" t="s">
        <v>24</v>
      </c>
      <c r="M17" s="24"/>
      <c r="N17" s="24"/>
      <c r="O17" s="24"/>
      <c r="P17" s="24"/>
      <c r="Q17" s="24"/>
      <c r="R17" s="25"/>
      <c r="S17" s="15">
        <f>COUNTIF(T9:T14,"І ур")</f>
        <v>0</v>
      </c>
      <c r="T17" s="4">
        <f>(S17/S16)*100</f>
        <v>0</v>
      </c>
      <c r="U17" s="2"/>
      <c r="V17" s="2"/>
      <c r="W17" s="2"/>
    </row>
    <row r="18" spans="2:23" x14ac:dyDescent="0.25">
      <c r="B18" s="31"/>
      <c r="C18" s="31"/>
      <c r="D18" s="23" t="s">
        <v>25</v>
      </c>
      <c r="E18" s="24"/>
      <c r="F18" s="24"/>
      <c r="G18" s="24"/>
      <c r="H18" s="24"/>
      <c r="I18" s="25"/>
      <c r="J18" s="15">
        <f>COUNTIF(K9:K14,"ІІ ур")</f>
        <v>0</v>
      </c>
      <c r="K18" s="4">
        <f>(J18/J16)*100</f>
        <v>0</v>
      </c>
      <c r="L18" s="23" t="s">
        <v>25</v>
      </c>
      <c r="M18" s="24"/>
      <c r="N18" s="24"/>
      <c r="O18" s="24"/>
      <c r="P18" s="24"/>
      <c r="Q18" s="24"/>
      <c r="R18" s="25"/>
      <c r="S18" s="15">
        <f>COUNTIF(T9:T14,"ІІ ур")</f>
        <v>0</v>
      </c>
      <c r="T18" s="4">
        <f>(S18/S16)*100</f>
        <v>0</v>
      </c>
      <c r="U18" s="2"/>
      <c r="V18" s="2"/>
      <c r="W18" s="2"/>
    </row>
    <row r="19" spans="2:23" x14ac:dyDescent="0.25">
      <c r="B19" s="31"/>
      <c r="C19" s="31"/>
      <c r="D19" s="23" t="s">
        <v>26</v>
      </c>
      <c r="E19" s="24"/>
      <c r="F19" s="24"/>
      <c r="G19" s="24"/>
      <c r="H19" s="24"/>
      <c r="I19" s="25"/>
      <c r="J19" s="15">
        <f>COUNTIF(K9:K14,"ІІІ ур")</f>
        <v>6</v>
      </c>
      <c r="K19" s="4">
        <f>(J19/J16)*100</f>
        <v>100</v>
      </c>
      <c r="L19" s="23" t="s">
        <v>26</v>
      </c>
      <c r="M19" s="24"/>
      <c r="N19" s="24"/>
      <c r="O19" s="24"/>
      <c r="P19" s="24"/>
      <c r="Q19" s="24"/>
      <c r="R19" s="25"/>
      <c r="S19" s="15">
        <f>COUNTIF(T9:T14,"ІІІ ур")</f>
        <v>6</v>
      </c>
      <c r="T19" s="4">
        <f>(S19/S16)*100</f>
        <v>100</v>
      </c>
      <c r="U19" s="2"/>
      <c r="V19" s="2"/>
      <c r="W19" s="2"/>
    </row>
    <row r="20" spans="2:23" x14ac:dyDescent="0.25">
      <c r="B20" s="31"/>
      <c r="C20" s="31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3" t="s">
        <v>10</v>
      </c>
      <c r="W20" s="3" t="s">
        <v>11</v>
      </c>
    </row>
    <row r="21" spans="2:23" x14ac:dyDescent="0.25">
      <c r="B21" s="31"/>
      <c r="C21" s="31"/>
      <c r="D21" s="33" t="s">
        <v>20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5"/>
      <c r="V21" s="19">
        <f>COUNTA(C9:C14)</f>
        <v>6</v>
      </c>
      <c r="W21" s="19">
        <v>100</v>
      </c>
    </row>
    <row r="22" spans="2:23" x14ac:dyDescent="0.25">
      <c r="B22" s="31"/>
      <c r="C22" s="31"/>
      <c r="D22" s="22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15">
        <f>COUNTIF(W9:W14,"І ур")</f>
        <v>0</v>
      </c>
      <c r="W22" s="4">
        <f>(V22/V21)*100</f>
        <v>0</v>
      </c>
    </row>
    <row r="23" spans="2:23" x14ac:dyDescent="0.25">
      <c r="B23" s="31"/>
      <c r="C23" s="31"/>
      <c r="D23" s="27" t="s">
        <v>31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9"/>
      <c r="V23" s="15">
        <f>COUNTIF(W9:W14,"ІІ ур")</f>
        <v>0</v>
      </c>
      <c r="W23" s="4">
        <f>(V23/V21)*100</f>
        <v>0</v>
      </c>
    </row>
    <row r="24" spans="2:23" x14ac:dyDescent="0.25">
      <c r="B24" s="32"/>
      <c r="C24" s="32"/>
      <c r="D24" s="22" t="s">
        <v>22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15">
        <f>COUNTIF(W9:W14,"ІІІ ур")</f>
        <v>6</v>
      </c>
      <c r="W24" s="4">
        <f>(V24/V21)*100</f>
        <v>100</v>
      </c>
    </row>
    <row r="76" spans="9:10" x14ac:dyDescent="0.25">
      <c r="I76" s="5">
        <v>1</v>
      </c>
      <c r="J76" s="5" t="s">
        <v>27</v>
      </c>
    </row>
    <row r="77" spans="9:10" x14ac:dyDescent="0.25">
      <c r="I77" s="5">
        <v>1.6</v>
      </c>
      <c r="J77" s="5" t="s">
        <v>28</v>
      </c>
    </row>
    <row r="78" spans="9:10" x14ac:dyDescent="0.25">
      <c r="I78" s="5">
        <v>2.6</v>
      </c>
      <c r="J78" s="5" t="s">
        <v>29</v>
      </c>
    </row>
  </sheetData>
  <mergeCells count="34">
    <mergeCell ref="R7:R8"/>
    <mergeCell ref="S7:S8"/>
    <mergeCell ref="D21:U21"/>
    <mergeCell ref="D20:U20"/>
    <mergeCell ref="A2:X2"/>
    <mergeCell ref="A3:X3"/>
    <mergeCell ref="A4:X4"/>
    <mergeCell ref="B6:W6"/>
    <mergeCell ref="B7:B8"/>
    <mergeCell ref="C7:C8"/>
    <mergeCell ref="D7:H7"/>
    <mergeCell ref="L7:Q7"/>
    <mergeCell ref="U7:U8"/>
    <mergeCell ref="V7:V8"/>
    <mergeCell ref="W7:W8"/>
    <mergeCell ref="I7:I8"/>
    <mergeCell ref="J7:J8"/>
    <mergeCell ref="K7:K8"/>
    <mergeCell ref="T7:T8"/>
    <mergeCell ref="D22:U22"/>
    <mergeCell ref="D23:U23"/>
    <mergeCell ref="D24:U24"/>
    <mergeCell ref="B15:B24"/>
    <mergeCell ref="C15:C24"/>
    <mergeCell ref="D15:I15"/>
    <mergeCell ref="D16:I16"/>
    <mergeCell ref="D17:I17"/>
    <mergeCell ref="D18:I18"/>
    <mergeCell ref="D19:I19"/>
    <mergeCell ref="L15:R15"/>
    <mergeCell ref="L16:R16"/>
    <mergeCell ref="L17:R17"/>
    <mergeCell ref="L18:R18"/>
    <mergeCell ref="L19:R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2023-09-07T09:51:32Z</dcterms:modified>
</cp:coreProperties>
</file>